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251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I13" i="1"/>
  <c r="B12" i="1"/>
  <c r="I12" i="1"/>
  <c r="B11" i="1"/>
  <c r="I11" i="1"/>
  <c r="B10" i="1"/>
  <c r="I10" i="1"/>
  <c r="F4" i="1"/>
  <c r="F10" i="1"/>
  <c r="H13" i="1"/>
  <c r="L13" i="1"/>
  <c r="H12" i="1"/>
  <c r="L12" i="1"/>
  <c r="H11" i="1"/>
  <c r="L11" i="1"/>
  <c r="H10" i="1"/>
  <c r="L10" i="1"/>
  <c r="F13" i="1"/>
  <c r="G13" i="1"/>
  <c r="J13" i="1"/>
  <c r="K13" i="1"/>
  <c r="F12" i="1"/>
  <c r="G12" i="1"/>
  <c r="J12" i="1"/>
  <c r="K12" i="1"/>
  <c r="F11" i="1"/>
  <c r="G11" i="1"/>
  <c r="J11" i="1"/>
  <c r="K11" i="1"/>
  <c r="G10" i="1"/>
  <c r="J10" i="1"/>
  <c r="K10" i="1"/>
  <c r="H9" i="1"/>
</calcChain>
</file>

<file path=xl/sharedStrings.xml><?xml version="1.0" encoding="utf-8"?>
<sst xmlns="http://schemas.openxmlformats.org/spreadsheetml/2006/main" count="14" uniqueCount="14">
  <si>
    <t>Freq (KHz)</t>
  </si>
  <si>
    <t>Vinpp</t>
  </si>
  <si>
    <t>Theory</t>
  </si>
  <si>
    <t>z</t>
  </si>
  <si>
    <t>Z</t>
  </si>
  <si>
    <t>T</t>
  </si>
  <si>
    <t>Rs</t>
  </si>
  <si>
    <t>C</t>
  </si>
  <si>
    <t>sample rateKHz=</t>
  </si>
  <si>
    <t>zinv</t>
  </si>
  <si>
    <t>zin/theory</t>
  </si>
  <si>
    <t>1/wc</t>
  </si>
  <si>
    <t>Imapp</t>
  </si>
  <si>
    <t>|Zin|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</si>
</sst>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1" fontId="0" fillId="0" borderId="0" xfId="0" applyNumberFormat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54457771018"/>
          <c:y val="0.0205479452054794"/>
          <c:w val="0.71981982534559"/>
          <c:h val="0.8477922077922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Sheet1!$I$9</c:f>
              <c:strCache>
                <c:ptCount val="1"/>
                <c:pt idx="0">
                  <c:v>|Zin|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Sheet1!$H$10:$H$13</c:f>
              <c:numCache>
                <c:formatCode>General</c:formatCode>
                <c:ptCount val="4"/>
                <c:pt idx="0">
                  <c:v>0.5</c:v>
                </c:pt>
                <c:pt idx="1">
                  <c:v>1.0</c:v>
                </c:pt>
                <c:pt idx="2">
                  <c:v>2.0</c:v>
                </c:pt>
                <c:pt idx="3">
                  <c:v>5.0</c:v>
                </c:pt>
              </c:numCache>
            </c:numRef>
          </c:xVal>
          <c:yVal>
            <c:numRef>
              <c:f>Sheet1!$I$10:$I$13</c:f>
              <c:numCache>
                <c:formatCode>0.00</c:formatCode>
                <c:ptCount val="4"/>
                <c:pt idx="0">
                  <c:v>666.6666666666666</c:v>
                </c:pt>
                <c:pt idx="1">
                  <c:v>1000.0</c:v>
                </c:pt>
                <c:pt idx="2">
                  <c:v>2000.0</c:v>
                </c:pt>
                <c:pt idx="3">
                  <c:v>5000.0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Sheet1!$J$9</c:f>
              <c:strCache>
                <c:ptCount val="1"/>
                <c:pt idx="0">
                  <c:v>Theory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Sheet1!$H$10:$H$13</c:f>
              <c:numCache>
                <c:formatCode>General</c:formatCode>
                <c:ptCount val="4"/>
                <c:pt idx="0">
                  <c:v>0.5</c:v>
                </c:pt>
                <c:pt idx="1">
                  <c:v>1.0</c:v>
                </c:pt>
                <c:pt idx="2">
                  <c:v>2.0</c:v>
                </c:pt>
                <c:pt idx="3">
                  <c:v>5.0</c:v>
                </c:pt>
              </c:numCache>
            </c:numRef>
          </c:xVal>
          <c:yVal>
            <c:numRef>
              <c:f>Sheet1!$J$10:$J$13</c:f>
              <c:numCache>
                <c:formatCode>0.00</c:formatCode>
                <c:ptCount val="4"/>
                <c:pt idx="0">
                  <c:v>6366.721348290986</c:v>
                </c:pt>
                <c:pt idx="1">
                  <c:v>3184.146266130012</c:v>
                </c:pt>
                <c:pt idx="2">
                  <c:v>1593.645480726279</c:v>
                </c:pt>
                <c:pt idx="3">
                  <c:v>641.8817002351465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452280"/>
        <c:axId val="2066457144"/>
      </c:scatterChart>
      <c:valAx>
        <c:axId val="2066452280"/>
        <c:scaling>
          <c:orientation val="minMax"/>
          <c:max val="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80298706575991"/>
              <c:y val="0.922077922077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66457144"/>
        <c:crossesAt val="-30.0"/>
        <c:crossBetween val="midCat"/>
        <c:majorUnit val="1.0"/>
      </c:valAx>
      <c:valAx>
        <c:axId val="2066457144"/>
        <c:scaling>
          <c:orientation val="minMax"/>
          <c:max val="10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Z (ohms)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66452280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603521456117888"/>
          <c:y val="0.0409311790571633"/>
          <c:w val="0.269896265401099"/>
          <c:h val="0.22397449034624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17</xdr:row>
      <xdr:rowOff>165100</xdr:rowOff>
    </xdr:from>
    <xdr:to>
      <xdr:col>8</xdr:col>
      <xdr:colOff>787400</xdr:colOff>
      <xdr:row>37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673100</xdr:colOff>
      <xdr:row>0</xdr:row>
      <xdr:rowOff>139700</xdr:rowOff>
    </xdr:from>
    <xdr:to>
      <xdr:col>18</xdr:col>
      <xdr:colOff>114300</xdr:colOff>
      <xdr:row>7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1600" y="139700"/>
          <a:ext cx="8521700" cy="128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abSelected="1" workbookViewId="0">
      <selection activeCell="H14" sqref="H14"/>
    </sheetView>
  </sheetViews>
  <sheetFormatPr baseColWidth="10" defaultRowHeight="15" x14ac:dyDescent="0"/>
  <cols>
    <col min="5" max="5" width="13.83203125" customWidth="1"/>
    <col min="6" max="6" width="9.1640625" customWidth="1"/>
    <col min="7" max="7" width="9.5" customWidth="1"/>
  </cols>
  <sheetData>
    <row r="4" spans="1:12">
      <c r="E4" t="s">
        <v>8</v>
      </c>
      <c r="F4" s="2">
        <f>1/B7/1000</f>
        <v>99.999999999999986</v>
      </c>
      <c r="G4" s="2"/>
    </row>
    <row r="6" spans="1:12">
      <c r="B6" t="s">
        <v>5</v>
      </c>
      <c r="C6" t="s">
        <v>6</v>
      </c>
      <c r="D6" t="s">
        <v>7</v>
      </c>
    </row>
    <row r="7" spans="1:12">
      <c r="B7" s="2">
        <v>1.0000000000000001E-5</v>
      </c>
      <c r="C7">
        <v>50</v>
      </c>
      <c r="D7" s="2">
        <v>4.9999999999999998E-8</v>
      </c>
    </row>
    <row r="9" spans="1:12">
      <c r="A9" t="s">
        <v>0</v>
      </c>
      <c r="B9" t="s">
        <v>4</v>
      </c>
      <c r="C9" t="s">
        <v>1</v>
      </c>
      <c r="D9" t="s">
        <v>12</v>
      </c>
      <c r="F9" t="s">
        <v>3</v>
      </c>
      <c r="G9" t="s">
        <v>9</v>
      </c>
      <c r="H9" t="str">
        <f t="shared" ref="H9:H10" si="0">A9</f>
        <v>Freq (KHz)</v>
      </c>
      <c r="I9" t="s">
        <v>13</v>
      </c>
      <c r="J9" t="s">
        <v>2</v>
      </c>
      <c r="K9" t="s">
        <v>10</v>
      </c>
      <c r="L9" t="s">
        <v>11</v>
      </c>
    </row>
    <row r="10" spans="1:12">
      <c r="A10">
        <v>0.5</v>
      </c>
      <c r="B10">
        <f>C10/D10*1000</f>
        <v>666.66666666666663</v>
      </c>
      <c r="C10">
        <v>2</v>
      </c>
      <c r="D10">
        <v>3</v>
      </c>
      <c r="F10" s="1" t="str">
        <f>IMEXP(COMPLEX(0,2*PI()*A10/$F$4))</f>
        <v>0.999506560365732+0.0314107590781283i</v>
      </c>
      <c r="G10" s="1" t="str">
        <f>IMDIV(COMPLEX(1,0),F10)</f>
        <v>0.999506560365731-0.0314107590781283i</v>
      </c>
      <c r="H10">
        <f t="shared" si="0"/>
        <v>0.5</v>
      </c>
      <c r="I10" s="1">
        <f>B10</f>
        <v>666.66666666666663</v>
      </c>
      <c r="J10" s="1">
        <f>(IMABS(IMDIV(COMPLEX(0,2*PI()*H10*1000*$B$7*$B$7/$D$7),IMPRODUCT(IMSUB(COMPLEX(1,0),G10),IMSUB(COMPLEX(1,0),G10)))))</f>
        <v>6366.7213482909856</v>
      </c>
      <c r="K10">
        <f>I10/J10</f>
        <v>0.10471114254837295</v>
      </c>
      <c r="L10" s="2">
        <f>1/(2*PI()*H10*1000*$D$7)</f>
        <v>6366.1977236758148</v>
      </c>
    </row>
    <row r="11" spans="1:12">
      <c r="A11">
        <v>1</v>
      </c>
      <c r="B11">
        <f>C11/D11*1000</f>
        <v>1000</v>
      </c>
      <c r="C11">
        <v>2</v>
      </c>
      <c r="D11">
        <v>2</v>
      </c>
      <c r="F11" s="1" t="str">
        <f>COMPLEX(COS(2*PI()*A11/$F$4),SIN(2*PI()*A11/$F$4))</f>
        <v>0.998026728428272+0.0627905195293134i</v>
      </c>
      <c r="G11" s="1" t="str">
        <f>IMDIV(COMPLEX(1,0),F11)</f>
        <v>0.998026728428271-0.0627905195293133i</v>
      </c>
      <c r="H11">
        <f t="shared" ref="H11" si="1">A11</f>
        <v>1</v>
      </c>
      <c r="I11" s="1">
        <f>B11</f>
        <v>1000</v>
      </c>
      <c r="J11" s="1">
        <f>(IMABS(IMDIV(COMPLEX(0,2*PI()*H11*1000*$B$7*$B$7/$D$7),IMPRODUCT(IMSUB(COMPLEX(1,0),G11),IMSUB(COMPLEX(1,0),G11)))))</f>
        <v>3184.1462661300125</v>
      </c>
      <c r="K11">
        <f>I11/J11</f>
        <v>0.31405592470329341</v>
      </c>
      <c r="L11" s="2">
        <f>1/(2*PI()*H11*1000*$D$7)</f>
        <v>3183.0988618379074</v>
      </c>
    </row>
    <row r="12" spans="1:12">
      <c r="A12">
        <v>2</v>
      </c>
      <c r="B12">
        <f>C12/D12*1000</f>
        <v>2000</v>
      </c>
      <c r="C12">
        <v>2</v>
      </c>
      <c r="D12">
        <v>1</v>
      </c>
      <c r="F12" s="1" t="str">
        <f>COMPLEX(COS(2*PI()*A12/$F$4),SIN(2*PI()*A12/$F$4))</f>
        <v>0.992114701314478+0.125333233564304i</v>
      </c>
      <c r="G12" s="1" t="str">
        <f>IMDIV(COMPLEX(1,0),F12)</f>
        <v>0.992114701314478-0.125333233564304i</v>
      </c>
      <c r="H12">
        <f>A12</f>
        <v>2</v>
      </c>
      <c r="I12" s="1">
        <f>B12</f>
        <v>2000</v>
      </c>
      <c r="J12" s="1">
        <f>(IMABS(IMDIV(COMPLEX(0,2*PI()*H12*1000*$B$7*$B$7/$D$7),IMPRODUCT(IMSUB(COMPLEX(1,0),G12),IMSUB(COMPLEX(1,0),G12)))))</f>
        <v>1593.6454807262787</v>
      </c>
      <c r="K12">
        <f>I12/J12</f>
        <v>1.2549842635568682</v>
      </c>
      <c r="L12" s="2">
        <f>1/(2*PI()*H12*1000*$D$7)</f>
        <v>1591.5494309189537</v>
      </c>
    </row>
    <row r="13" spans="1:12">
      <c r="A13">
        <v>5</v>
      </c>
      <c r="B13">
        <f>C13/D13*1000</f>
        <v>5000</v>
      </c>
      <c r="C13">
        <v>2</v>
      </c>
      <c r="D13">
        <v>0.4</v>
      </c>
      <c r="F13" s="1" t="str">
        <f>COMPLEX(COS(2*PI()*A13/$F$4),SIN(2*PI()*A13/$F$4))</f>
        <v>0.951056516295154+0.309016994374947i</v>
      </c>
      <c r="G13" s="1" t="str">
        <f>IMDIV(COMPLEX(1,0),F13)</f>
        <v>0.951056516295153-0.309016994374947i</v>
      </c>
      <c r="H13">
        <f>A13</f>
        <v>5</v>
      </c>
      <c r="I13" s="1">
        <f>B13</f>
        <v>5000</v>
      </c>
      <c r="J13" s="1">
        <f>(IMABS(IMDIV(COMPLEX(0,2*PI()*H13*1000*$B$7*$B$7/$D$7),IMPRODUCT(IMSUB(COMPLEX(1,0),G13),IMSUB(COMPLEX(1,0),G13)))))</f>
        <v>641.88170023514658</v>
      </c>
      <c r="K13">
        <f>I13/J13</f>
        <v>7.7895973637639191</v>
      </c>
      <c r="L13" s="2">
        <f>1/(2*PI()*H13*1000*$D$7)</f>
        <v>636.61977236758139</v>
      </c>
    </row>
    <row r="14" spans="1:12">
      <c r="F14" s="1"/>
      <c r="G14" s="1"/>
      <c r="I14" s="1"/>
      <c r="J14" s="1"/>
    </row>
    <row r="15" spans="1:12">
      <c r="F15" s="1"/>
      <c r="G15" s="1"/>
      <c r="I15" s="1"/>
      <c r="J15" s="1"/>
    </row>
    <row r="16" spans="1:12">
      <c r="F16" s="1"/>
      <c r="G16" s="1"/>
      <c r="I16" s="1"/>
      <c r="J16" s="1"/>
    </row>
    <row r="17" spans="6:10">
      <c r="F17" s="1"/>
      <c r="G17" s="1"/>
      <c r="I17" s="1"/>
      <c r="J17" s="1"/>
    </row>
    <row r="18" spans="6:10">
      <c r="F18" s="1"/>
      <c r="G18" s="1"/>
      <c r="I18" s="1"/>
      <c r="J18" s="1"/>
    </row>
    <row r="19" spans="6:10">
      <c r="F19" s="1"/>
      <c r="G19" s="1"/>
      <c r="I19" s="1"/>
      <c r="J19" s="1"/>
    </row>
    <row r="20" spans="6:10">
      <c r="F20" s="1"/>
      <c r="G20" s="1"/>
      <c r="I20" s="1"/>
      <c r="J20" s="1"/>
    </row>
    <row r="21" spans="6:10">
      <c r="F21" s="1"/>
      <c r="G21" s="1"/>
      <c r="I21" s="1"/>
      <c r="J21" s="1"/>
    </row>
    <row r="22" spans="6:10">
      <c r="F22" s="1"/>
      <c r="G22" s="1"/>
      <c r="I22" s="1"/>
      <c r="J22" s="1"/>
    </row>
    <row r="23" spans="6:10">
      <c r="F23" s="1"/>
      <c r="G23" s="1"/>
      <c r="I23" s="1"/>
      <c r="J23" s="1"/>
    </row>
    <row r="24" spans="6:10">
      <c r="F24" s="1"/>
      <c r="G24" s="1"/>
      <c r="I24" s="1"/>
      <c r="J24" s="1"/>
    </row>
    <row r="25" spans="6:10">
      <c r="F25" s="1"/>
      <c r="G25" s="1"/>
      <c r="I25" s="1"/>
      <c r="J25" s="1"/>
    </row>
    <row r="26" spans="6:10">
      <c r="F26" s="1"/>
      <c r="G26" s="1"/>
      <c r="I26" s="1"/>
      <c r="J26" s="1"/>
    </row>
    <row r="27" spans="6:10">
      <c r="F27" s="1"/>
      <c r="G27" s="1"/>
      <c r="I27" s="1"/>
      <c r="J27" s="1"/>
    </row>
    <row r="28" spans="6:10">
      <c r="F28" s="1"/>
      <c r="G28" s="1"/>
      <c r="I28" s="1"/>
      <c r="J28" s="1"/>
    </row>
    <row r="29" spans="6:10">
      <c r="F29" s="1"/>
      <c r="G29" s="1"/>
      <c r="I29" s="1"/>
      <c r="J29" s="1"/>
    </row>
    <row r="30" spans="6:10">
      <c r="F30" s="1"/>
      <c r="G30" s="1"/>
      <c r="I30" s="1"/>
      <c r="J30" s="1"/>
    </row>
    <row r="31" spans="6:10">
      <c r="F31" s="1"/>
      <c r="G31" s="1"/>
      <c r="I31" s="1"/>
      <c r="J31" s="1"/>
    </row>
    <row r="32" spans="6:10">
      <c r="F32" s="1"/>
      <c r="G32" s="1"/>
      <c r="I32" s="1"/>
      <c r="J32" s="1"/>
    </row>
    <row r="33" spans="6:10">
      <c r="F33" s="1"/>
      <c r="G33" s="1"/>
      <c r="I33" s="1"/>
      <c r="J33" s="1"/>
    </row>
    <row r="34" spans="6:10">
      <c r="F34" s="1"/>
      <c r="G34" s="1"/>
      <c r="I34" s="1"/>
      <c r="J34" s="1"/>
    </row>
    <row r="35" spans="6:10">
      <c r="F35" s="1"/>
      <c r="G35" s="1"/>
      <c r="I35" s="1"/>
      <c r="J35" s="1"/>
    </row>
    <row r="36" spans="6:10">
      <c r="F36" s="1"/>
      <c r="G36" s="1"/>
      <c r="I36" s="1"/>
      <c r="J36" s="1"/>
    </row>
    <row r="37" spans="6:10">
      <c r="F37" s="1"/>
      <c r="G37" s="1"/>
      <c r="I37" s="1"/>
      <c r="J37" s="1"/>
    </row>
    <row r="38" spans="6:10">
      <c r="F38" s="1"/>
      <c r="G38" s="1"/>
      <c r="I38" s="1"/>
      <c r="J38" s="1"/>
    </row>
    <row r="39" spans="6:10">
      <c r="F39" s="1"/>
      <c r="G39" s="1"/>
      <c r="I39" s="1"/>
      <c r="J39" s="1"/>
    </row>
    <row r="40" spans="6:10">
      <c r="I40" s="1"/>
      <c r="J40" s="1"/>
    </row>
    <row r="41" spans="6:10">
      <c r="I41" s="1"/>
      <c r="J41" s="1"/>
    </row>
    <row r="42" spans="6:10">
      <c r="I42" s="1"/>
      <c r="J42" s="1"/>
    </row>
    <row r="43" spans="6:10">
      <c r="J43" s="1"/>
    </row>
    <row r="44" spans="6:10">
      <c r="J44" s="1"/>
    </row>
    <row r="45" spans="6:10">
      <c r="J45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 ww</dc:creator>
  <cp:lastModifiedBy>tt ww</cp:lastModifiedBy>
  <dcterms:created xsi:type="dcterms:W3CDTF">2015-09-26T02:42:40Z</dcterms:created>
  <dcterms:modified xsi:type="dcterms:W3CDTF">2015-10-13T04:17:49Z</dcterms:modified>
</cp:coreProperties>
</file>